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8880"/>
  </bookViews>
  <sheets>
    <sheet name="DCF &amp; Sensitivity Model" sheetId="1" r:id="rId1"/>
  </sheets>
  <definedNames>
    <definedName name="Ctax">'DCF &amp; Sensitivity Model'!$C$9</definedName>
    <definedName name="Inv">'DCF &amp; Sensitivity Model'!$C$10</definedName>
    <definedName name="nwc">'DCF &amp; Sensitivity Model'!$C$11</definedName>
    <definedName name="opmargin">'DCF &amp; Sensitivity Model'!$C$8</definedName>
    <definedName name="resid_val">'DCF &amp; Sensitivity Model'!$M$13</definedName>
    <definedName name="WACC">'DCF &amp; Sensitivity Model'!$C$13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/>
  <c r="C49"/>
  <c r="C52"/>
  <c r="C50"/>
  <c r="C6"/>
  <c r="D6" s="1"/>
  <c r="C5"/>
  <c r="C14" l="1"/>
  <c r="D5"/>
  <c r="D14" l="1"/>
  <c r="E7"/>
  <c r="E6" s="1"/>
  <c r="E5"/>
  <c r="F5" l="1"/>
  <c r="E14"/>
  <c r="F7"/>
  <c r="G7" s="1"/>
  <c r="F6" l="1"/>
  <c r="G6" s="1"/>
  <c r="F14"/>
  <c r="G5"/>
  <c r="H7" s="1"/>
  <c r="H6" l="1"/>
  <c r="G14"/>
  <c r="H5"/>
  <c r="H14" l="1"/>
  <c r="I5"/>
  <c r="I7"/>
  <c r="I6" s="1"/>
  <c r="J5" l="1"/>
  <c r="I14"/>
  <c r="J7"/>
  <c r="K7" s="1"/>
  <c r="J6" l="1"/>
  <c r="K6" s="1"/>
  <c r="J14"/>
  <c r="K5"/>
  <c r="L7" s="1"/>
  <c r="L6" l="1"/>
  <c r="M6" s="1"/>
  <c r="K14"/>
  <c r="L5"/>
  <c r="L14" l="1"/>
  <c r="M5"/>
  <c r="L23" l="1"/>
  <c r="E11"/>
  <c r="M11"/>
  <c r="I11"/>
  <c r="J11"/>
  <c r="K11"/>
  <c r="H11"/>
  <c r="F11"/>
  <c r="D11"/>
  <c r="G11"/>
  <c r="C11"/>
  <c r="L11"/>
  <c r="K9"/>
  <c r="G9"/>
  <c r="I9"/>
  <c r="H9"/>
  <c r="E9"/>
  <c r="M9"/>
  <c r="F9"/>
  <c r="J9"/>
  <c r="L9"/>
  <c r="C9"/>
  <c r="D9"/>
  <c r="I10"/>
  <c r="L10"/>
  <c r="E10"/>
  <c r="J10"/>
  <c r="F10"/>
  <c r="D10"/>
  <c r="M10"/>
  <c r="K10"/>
  <c r="G10"/>
  <c r="C10"/>
  <c r="H10"/>
  <c r="K15"/>
  <c r="L15"/>
  <c r="E15"/>
  <c r="L8"/>
  <c r="L12"/>
  <c r="K8"/>
  <c r="K12"/>
  <c r="E8"/>
  <c r="E12"/>
  <c r="C23"/>
  <c r="I8"/>
  <c r="I12"/>
  <c r="I15"/>
  <c r="L13"/>
  <c r="L22"/>
  <c r="M8"/>
  <c r="M12"/>
  <c r="G15"/>
  <c r="F15"/>
  <c r="C21"/>
  <c r="D8"/>
  <c r="D12"/>
  <c r="D15"/>
  <c r="L18"/>
  <c r="C18"/>
  <c r="L19"/>
  <c r="C12"/>
  <c r="C15"/>
  <c r="C16"/>
  <c r="F8"/>
  <c r="F12"/>
  <c r="J8"/>
  <c r="J12"/>
  <c r="J15"/>
  <c r="G8"/>
  <c r="G12"/>
  <c r="C8"/>
  <c r="H8"/>
  <c r="H12"/>
  <c r="H15"/>
</calcChain>
</file>

<file path=xl/sharedStrings.xml><?xml version="1.0" encoding="utf-8"?>
<sst xmlns="http://schemas.openxmlformats.org/spreadsheetml/2006/main" count="64" uniqueCount="54">
  <si>
    <t>Basic DCF Stock Valuation</t>
  </si>
  <si>
    <t>Apparel company</t>
  </si>
  <si>
    <t>Year</t>
  </si>
  <si>
    <t>Revenues</t>
  </si>
  <si>
    <t>yoy growth</t>
  </si>
  <si>
    <t>EBIT</t>
  </si>
  <si>
    <t>Taxes</t>
  </si>
  <si>
    <t>Net Investment</t>
  </si>
  <si>
    <t>Additions to NWC</t>
  </si>
  <si>
    <t>FCF</t>
  </si>
  <si>
    <t>wacc</t>
  </si>
  <si>
    <t>Continuing Value:</t>
  </si>
  <si>
    <t>discount factor</t>
  </si>
  <si>
    <t>Present Value</t>
  </si>
  <si>
    <t>Total Enterprise Value</t>
  </si>
  <si>
    <t>Cash &amp; Marketable Securities</t>
  </si>
  <si>
    <t>Initial Multiples</t>
  </si>
  <si>
    <t>Total Firm Value</t>
  </si>
  <si>
    <r>
      <t>TEV/EBIT</t>
    </r>
    <r>
      <rPr>
        <vertAlign val="subscript"/>
        <sz val="9"/>
        <rFont val="Arial"/>
      </rPr>
      <t>+1</t>
    </r>
  </si>
  <si>
    <t>Debt &amp; Capital Leases</t>
  </si>
  <si>
    <t>TEV/Rev</t>
  </si>
  <si>
    <t>ESOs, Pensions, Other</t>
  </si>
  <si>
    <t>Total Equity Value</t>
  </si>
  <si>
    <t>Terminal Multiples</t>
  </si>
  <si>
    <t>diluted shares outstanding</t>
  </si>
  <si>
    <t>Value per Share</t>
  </si>
  <si>
    <t>actual price</t>
  </si>
  <si>
    <t>Sensitivity Analysis</t>
  </si>
  <si>
    <t>Share Price Sensitivity</t>
  </si>
  <si>
    <t>DCF Model</t>
  </si>
  <si>
    <t>Revenue Growth +/- 5%</t>
  </si>
  <si>
    <t>COGS +/-5%</t>
  </si>
  <si>
    <t>Discount Rate +/-1%</t>
  </si>
  <si>
    <t>EV/EBITDA Exit +/-1x</t>
  </si>
  <si>
    <t>Change</t>
  </si>
  <si>
    <t>$/share</t>
  </si>
  <si>
    <t>$/Share</t>
  </si>
  <si>
    <t>0 x</t>
  </si>
  <si>
    <t xml:space="preserve"> negative 1x</t>
  </si>
  <si>
    <t>1x</t>
  </si>
  <si>
    <t>Assumption</t>
  </si>
  <si>
    <t>Revenue Growth +/-5%</t>
  </si>
  <si>
    <t>EV/EBITDA +/-1x</t>
  </si>
  <si>
    <t>Aba Change</t>
  </si>
  <si>
    <t>Rank</t>
  </si>
  <si>
    <t>Output</t>
  </si>
  <si>
    <t>Driver</t>
  </si>
  <si>
    <t>Pos</t>
  </si>
  <si>
    <t>Neg</t>
  </si>
  <si>
    <t>EV/EBITDA+/-1x</t>
  </si>
  <si>
    <t>Discount Ratio +/-1%</t>
  </si>
  <si>
    <t>Discount Ratio+/-1%</t>
  </si>
  <si>
    <t>Tornado Chart</t>
  </si>
  <si>
    <t>Impact on Stock price by change in assumption</t>
  </si>
</sst>
</file>

<file path=xl/styles.xml><?xml version="1.0" encoding="utf-8"?>
<styleSheet xmlns="http://schemas.openxmlformats.org/spreadsheetml/2006/main">
  <numFmts count="11">
    <numFmt numFmtId="6" formatCode="&quot;$&quot;#,##0_);[Red]\(&quot;$&quot;#,##0\)"/>
    <numFmt numFmtId="8" formatCode="&quot;$&quot;#,##0.00_);[Red]\(&quot;$&quot;#,##0.00\)"/>
    <numFmt numFmtId="164" formatCode="0.0%"/>
    <numFmt numFmtId="165" formatCode="#,##0.0;[Red]\-#,##0.0"/>
    <numFmt numFmtId="166" formatCode="#,##0.0%_);\(#,##0.0%\)"/>
    <numFmt numFmtId="167" formatCode="#,##0.00%_);\(#,##0.00%\)"/>
    <numFmt numFmtId="168" formatCode="_(#,##0.000_);\(#,##0.000\);_(&quot;-&quot;_);_(@_)"/>
    <numFmt numFmtId="169" formatCode="_(#,##0_);\(#,##0\);_(&quot;-&quot;_);_(@_)"/>
    <numFmt numFmtId="170" formatCode="#,##0.0\x;&quot;NM&quot;_x"/>
    <numFmt numFmtId="171" formatCode="_(#,##0.0_);\(#,##0.0\);_(&quot;-&quot;_);_(@_)"/>
    <numFmt numFmtId="172" formatCode="&quot;$&quot;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b/>
      <sz val="10"/>
      <color rgb="FF0000FF"/>
      <name val="Arial"/>
    </font>
    <font>
      <i/>
      <sz val="8"/>
      <color rgb="FFBFBFBF"/>
      <name val="Arial"/>
    </font>
    <font>
      <sz val="10"/>
      <color rgb="FFFFFFFF"/>
      <name val="Arial"/>
    </font>
    <font>
      <sz val="10"/>
      <color rgb="FF0000FF"/>
      <name val="Arial"/>
    </font>
    <font>
      <sz val="10"/>
      <name val="Arial"/>
    </font>
    <font>
      <i/>
      <sz val="9"/>
      <name val="Arial"/>
    </font>
    <font>
      <i/>
      <sz val="9"/>
      <color rgb="FF0000FF"/>
      <name val="Arial"/>
    </font>
    <font>
      <sz val="9"/>
      <name val="Arial"/>
    </font>
    <font>
      <i/>
      <sz val="8"/>
      <color rgb="FF0000FF"/>
      <name val="Arial"/>
    </font>
    <font>
      <vertAlign val="subscript"/>
      <sz val="9"/>
      <name val="Arial"/>
    </font>
    <font>
      <i/>
      <sz val="8"/>
      <name val="Arial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ont="1" applyAlignment="1"/>
    <xf numFmtId="0" fontId="2" fillId="0" borderId="1" xfId="0" applyFont="1" applyBorder="1"/>
    <xf numFmtId="0" fontId="3" fillId="0" borderId="1" xfId="0" applyFont="1" applyBorder="1"/>
    <xf numFmtId="0" fontId="10" fillId="0" borderId="0" xfId="0" applyFont="1"/>
    <xf numFmtId="37" fontId="7" fillId="0" borderId="2" xfId="0" applyNumberFormat="1" applyFont="1" applyBorder="1"/>
    <xf numFmtId="37" fontId="7" fillId="2" borderId="0" xfId="0" applyNumberFormat="1" applyFont="1" applyFill="1" applyBorder="1"/>
    <xf numFmtId="165" fontId="7" fillId="0" borderId="0" xfId="0" applyNumberFormat="1" applyFont="1"/>
    <xf numFmtId="167" fontId="11" fillId="0" borderId="3" xfId="0" applyNumberFormat="1" applyFont="1" applyBorder="1"/>
    <xf numFmtId="169" fontId="7" fillId="0" borderId="3" xfId="0" applyNumberFormat="1" applyFont="1" applyBorder="1"/>
    <xf numFmtId="0" fontId="2" fillId="0" borderId="2" xfId="0" applyFont="1" applyBorder="1"/>
    <xf numFmtId="37" fontId="6" fillId="0" borderId="2" xfId="0" applyNumberFormat="1" applyFont="1" applyBorder="1"/>
    <xf numFmtId="171" fontId="6" fillId="0" borderId="2" xfId="0" applyNumberFormat="1" applyFont="1" applyBorder="1"/>
    <xf numFmtId="0" fontId="13" fillId="0" borderId="0" xfId="0" applyFont="1"/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9" fontId="5" fillId="0" borderId="6" xfId="0" applyNumberFormat="1" applyFont="1" applyBorder="1"/>
    <xf numFmtId="164" fontId="6" fillId="0" borderId="6" xfId="0" applyNumberFormat="1" applyFont="1" applyBorder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2" fillId="0" borderId="10" xfId="0" applyFont="1" applyBorder="1"/>
    <xf numFmtId="0" fontId="2" fillId="0" borderId="11" xfId="0" applyFont="1" applyBorder="1"/>
    <xf numFmtId="0" fontId="2" fillId="0" borderId="8" xfId="0" applyFont="1" applyBorder="1"/>
    <xf numFmtId="37" fontId="6" fillId="0" borderId="0" xfId="0" applyNumberFormat="1" applyFont="1" applyBorder="1"/>
    <xf numFmtId="37" fontId="7" fillId="0" borderId="0" xfId="0" applyNumberFormat="1" applyFont="1" applyBorder="1"/>
    <xf numFmtId="37" fontId="7" fillId="0" borderId="9" xfId="0" applyNumberFormat="1" applyFont="1" applyBorder="1"/>
    <xf numFmtId="165" fontId="8" fillId="0" borderId="8" xfId="0" applyNumberFormat="1" applyFont="1" applyBorder="1" applyAlignment="1">
      <alignment horizontal="left"/>
    </xf>
    <xf numFmtId="165" fontId="8" fillId="0" borderId="0" xfId="0" applyNumberFormat="1" applyFont="1" applyBorder="1" applyAlignment="1">
      <alignment horizontal="left"/>
    </xf>
    <xf numFmtId="164" fontId="9" fillId="0" borderId="0" xfId="0" applyNumberFormat="1" applyFont="1" applyBorder="1"/>
    <xf numFmtId="164" fontId="8" fillId="0" borderId="0" xfId="0" applyNumberFormat="1" applyFont="1" applyBorder="1"/>
    <xf numFmtId="164" fontId="9" fillId="0" borderId="9" xfId="0" applyNumberFormat="1" applyFont="1" applyBorder="1"/>
    <xf numFmtId="0" fontId="7" fillId="0" borderId="8" xfId="0" applyFont="1" applyBorder="1"/>
    <xf numFmtId="166" fontId="11" fillId="0" borderId="0" xfId="0" applyNumberFormat="1" applyFont="1" applyBorder="1"/>
    <xf numFmtId="0" fontId="7" fillId="0" borderId="12" xfId="0" applyFont="1" applyBorder="1"/>
    <xf numFmtId="37" fontId="7" fillId="0" borderId="13" xfId="0" applyNumberFormat="1" applyFont="1" applyBorder="1"/>
    <xf numFmtId="0" fontId="2" fillId="0" borderId="0" xfId="0" applyFont="1" applyBorder="1"/>
    <xf numFmtId="0" fontId="8" fillId="0" borderId="8" xfId="0" applyFont="1" applyBorder="1" applyAlignment="1">
      <alignment horizontal="left"/>
    </xf>
    <xf numFmtId="167" fontId="11" fillId="0" borderId="0" xfId="0" applyNumberFormat="1" applyFont="1" applyBorder="1"/>
    <xf numFmtId="37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/>
    <xf numFmtId="0" fontId="7" fillId="0" borderId="14" xfId="0" applyFont="1" applyBorder="1"/>
    <xf numFmtId="6" fontId="7" fillId="0" borderId="0" xfId="0" applyNumberFormat="1" applyFont="1" applyBorder="1"/>
    <xf numFmtId="8" fontId="7" fillId="0" borderId="0" xfId="0" applyNumberFormat="1" applyFont="1" applyBorder="1"/>
    <xf numFmtId="165" fontId="7" fillId="0" borderId="0" xfId="0" applyNumberFormat="1" applyFont="1" applyBorder="1"/>
    <xf numFmtId="170" fontId="10" fillId="0" borderId="0" xfId="0" applyNumberFormat="1" applyFont="1" applyBorder="1"/>
    <xf numFmtId="0" fontId="10" fillId="0" borderId="9" xfId="0" applyFont="1" applyBorder="1"/>
    <xf numFmtId="0" fontId="8" fillId="0" borderId="0" xfId="0" applyFont="1" applyBorder="1" applyAlignment="1">
      <alignment horizontal="left"/>
    </xf>
    <xf numFmtId="37" fontId="9" fillId="0" borderId="0" xfId="0" applyNumberFormat="1" applyFont="1" applyBorder="1"/>
    <xf numFmtId="0" fontId="13" fillId="0" borderId="8" xfId="0" applyFont="1" applyBorder="1" applyAlignment="1">
      <alignment horizontal="left"/>
    </xf>
    <xf numFmtId="172" fontId="13" fillId="0" borderId="0" xfId="0" applyNumberFormat="1" applyFont="1" applyBorder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166" fontId="11" fillId="3" borderId="0" xfId="0" applyNumberFormat="1" applyFont="1" applyFill="1" applyBorder="1" applyAlignment="1"/>
    <xf numFmtId="10" fontId="0" fillId="0" borderId="0" xfId="0" applyNumberFormat="1" applyFont="1" applyAlignment="1"/>
    <xf numFmtId="0" fontId="0" fillId="0" borderId="4" xfId="0" applyBorder="1"/>
    <xf numFmtId="10" fontId="0" fillId="0" borderId="4" xfId="0" applyNumberFormat="1" applyBorder="1"/>
    <xf numFmtId="9" fontId="0" fillId="0" borderId="4" xfId="0" applyNumberFormat="1" applyBorder="1"/>
    <xf numFmtId="0" fontId="0" fillId="7" borderId="4" xfId="0" applyFill="1" applyBorder="1"/>
    <xf numFmtId="9" fontId="0" fillId="7" borderId="4" xfId="0" applyNumberFormat="1" applyFill="1" applyBorder="1"/>
    <xf numFmtId="10" fontId="0" fillId="0" borderId="4" xfId="1" applyNumberFormat="1" applyFont="1" applyBorder="1"/>
    <xf numFmtId="0" fontId="0" fillId="7" borderId="0" xfId="0" applyFill="1"/>
    <xf numFmtId="2" fontId="2" fillId="3" borderId="0" xfId="0" applyNumberFormat="1" applyFont="1" applyFill="1" applyBorder="1"/>
    <xf numFmtId="0" fontId="15" fillId="6" borderId="16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/>
    <xf numFmtId="0" fontId="0" fillId="4" borderId="0" xfId="0" applyFill="1"/>
    <xf numFmtId="0" fontId="14" fillId="6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strRef>
              <c:f>'DCF &amp; Sensitivity Model'!$H$48</c:f>
              <c:strCache>
                <c:ptCount val="1"/>
                <c:pt idx="0">
                  <c:v>Pos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'DCF &amp; Sensitivity Model'!$G$49:$G$52</c:f>
              <c:strCache>
                <c:ptCount val="4"/>
                <c:pt idx="0">
                  <c:v>COGS +/-5%</c:v>
                </c:pt>
                <c:pt idx="1">
                  <c:v>EV/EBITDA+/-1x</c:v>
                </c:pt>
                <c:pt idx="2">
                  <c:v>Discount Ratio+/-1%</c:v>
                </c:pt>
                <c:pt idx="3">
                  <c:v>Revenue Growth +/-5%</c:v>
                </c:pt>
              </c:strCache>
            </c:strRef>
          </c:cat>
          <c:val>
            <c:numRef>
              <c:f>'DCF &amp; Sensitivity Model'!$H$49:$H$52</c:f>
              <c:numCache>
                <c:formatCode>0.00%</c:formatCode>
                <c:ptCount val="4"/>
                <c:pt idx="0">
                  <c:v>2.1899999999999999E-2</c:v>
                </c:pt>
                <c:pt idx="1">
                  <c:v>2.6800000000000001E-2</c:v>
                </c:pt>
                <c:pt idx="2">
                  <c:v>2.9499999999999998E-2</c:v>
                </c:pt>
                <c:pt idx="3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E0-4A69-95D3-2C83C835B57F}"/>
            </c:ext>
          </c:extLst>
        </c:ser>
        <c:ser>
          <c:idx val="1"/>
          <c:order val="1"/>
          <c:tx>
            <c:strRef>
              <c:f>'DCF &amp; Sensitivity Model'!$I$48</c:f>
              <c:strCache>
                <c:ptCount val="1"/>
                <c:pt idx="0">
                  <c:v>Neg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'DCF &amp; Sensitivity Model'!$G$49:$G$52</c:f>
              <c:strCache>
                <c:ptCount val="4"/>
                <c:pt idx="0">
                  <c:v>COGS +/-5%</c:v>
                </c:pt>
                <c:pt idx="1">
                  <c:v>EV/EBITDA+/-1x</c:v>
                </c:pt>
                <c:pt idx="2">
                  <c:v>Discount Ratio+/-1%</c:v>
                </c:pt>
                <c:pt idx="3">
                  <c:v>Revenue Growth +/-5%</c:v>
                </c:pt>
              </c:strCache>
            </c:strRef>
          </c:cat>
          <c:val>
            <c:numRef>
              <c:f>'DCF &amp; Sensitivity Model'!$I$49:$I$52</c:f>
              <c:numCache>
                <c:formatCode>0.00%</c:formatCode>
                <c:ptCount val="4"/>
                <c:pt idx="0">
                  <c:v>-2.1899999999999999E-2</c:v>
                </c:pt>
                <c:pt idx="1">
                  <c:v>-2.6800000000000001E-2</c:v>
                </c:pt>
                <c:pt idx="2">
                  <c:v>-2.9499999999999998E-2</c:v>
                </c:pt>
                <c:pt idx="3">
                  <c:v>-0.05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E0-4A69-95D3-2C83C835B57F}"/>
            </c:ext>
          </c:extLst>
        </c:ser>
        <c:dLbls/>
        <c:overlap val="100"/>
        <c:axId val="58025856"/>
        <c:axId val="58027392"/>
      </c:barChart>
      <c:catAx>
        <c:axId val="58025856"/>
        <c:scaling>
          <c:orientation val="minMax"/>
        </c:scaling>
        <c:axPos val="l"/>
        <c:numFmt formatCode="General" sourceLinked="1"/>
        <c:maj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27392"/>
        <c:crosses val="autoZero"/>
        <c:auto val="1"/>
        <c:lblAlgn val="ctr"/>
        <c:lblOffset val="100"/>
      </c:catAx>
      <c:valAx>
        <c:axId val="58027392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2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314325</xdr:colOff>
      <xdr:row>12</xdr:row>
      <xdr:rowOff>142875</xdr:rowOff>
    </xdr:from>
    <xdr:ext cx="266700" cy="1057275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9201150" y="2457450"/>
          <a:ext cx="266700" cy="1057275"/>
          <a:chOff x="5217413" y="3256125"/>
          <a:chExt cx="257175" cy="10477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CxnSpPr/>
        </xdr:nvCxnSpPr>
        <xdr:spPr>
          <a:xfrm rot="10800000" flipH="1">
            <a:off x="5217413" y="3256125"/>
            <a:ext cx="257175" cy="10477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stealth" w="med" len="med"/>
          </a:ln>
        </xdr:spPr>
      </xdr:cxnSp>
    </xdr:grpSp>
    <xdr:clientData fLocksWithSheet="0"/>
  </xdr:oneCellAnchor>
  <xdr:oneCellAnchor>
    <xdr:from>
      <xdr:col>5</xdr:col>
      <xdr:colOff>0</xdr:colOff>
      <xdr:row>15</xdr:row>
      <xdr:rowOff>247650</xdr:rowOff>
    </xdr:from>
    <xdr:ext cx="3419475" cy="1162050"/>
    <xdr:pic>
      <xdr:nvPicPr>
        <xdr:cNvPr id="4" name="image1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29025" y="2486025"/>
          <a:ext cx="3419475" cy="11620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337605</xdr:colOff>
      <xdr:row>8</xdr:row>
      <xdr:rowOff>137715</xdr:rowOff>
    </xdr:from>
    <xdr:to>
      <xdr:col>1</xdr:col>
      <xdr:colOff>337965</xdr:colOff>
      <xdr:row>8</xdr:row>
      <xdr:rowOff>138075</xdr:rowOff>
    </xdr:to>
    <xdr:pic>
      <xdr:nvPicPr>
        <xdr:cNvPr id="5" name="Ink 4">
          <a:extLst>
            <a:ext uri="{FF2B5EF4-FFF2-40B4-BE49-F238E27FC236}">
              <a16:creationId xmlns:a16="http://schemas.microsoft.com/office/drawing/2014/main" xmlns="" xmlns:xdr14="http://schemas.microsoft.com/office/excel/2010/spreadsheetDrawing" xmlns:mc="http://schemas.openxmlformats.org/markup-compatibility/2006" id="{11D9795F-E518-4DB7-A22C-515A5BC10DB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7240" y="1281600"/>
          <a:ext cx="18000" cy="18000"/>
        </a:xfrm>
        <a:prstGeom prst="rect">
          <a:avLst/>
        </a:prstGeom>
      </xdr:spPr>
    </xdr:pic>
    <xdr:clientData/>
  </xdr:twoCellAnchor>
  <xdr:oneCellAnchor>
    <xdr:from>
      <xdr:col>1</xdr:col>
      <xdr:colOff>337605</xdr:colOff>
      <xdr:row>9</xdr:row>
      <xdr:rowOff>137715</xdr:rowOff>
    </xdr:from>
    <xdr:ext cx="360" cy="360"/>
    <xdr:pic>
      <xdr:nvPicPr>
        <xdr:cNvPr id="6" name="Ink 5">
          <a:extLst>
            <a:ext uri="{FF2B5EF4-FFF2-40B4-BE49-F238E27FC236}">
              <a16:creationId xmlns:a16="http://schemas.microsoft.com/office/drawing/2014/main" xmlns="" xmlns:xdr14="http://schemas.microsoft.com/office/excel/2010/spreadsheetDrawing" xmlns:mc="http://schemas.openxmlformats.org/markup-compatibility/2006" id="{9B4FD82D-85CD-4F7B-8D7A-626C8BE98D5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7240" y="1281600"/>
          <a:ext cx="18000" cy="18000"/>
        </a:xfrm>
        <a:prstGeom prst="rect">
          <a:avLst/>
        </a:prstGeom>
      </xdr:spPr>
    </xdr:pic>
    <xdr:clientData/>
  </xdr:oneCellAnchor>
  <xdr:oneCellAnchor>
    <xdr:from>
      <xdr:col>1</xdr:col>
      <xdr:colOff>337605</xdr:colOff>
      <xdr:row>10</xdr:row>
      <xdr:rowOff>137715</xdr:rowOff>
    </xdr:from>
    <xdr:ext cx="360" cy="360"/>
    <xdr:pic>
      <xdr:nvPicPr>
        <xdr:cNvPr id="7" name="Ink 6">
          <a:extLst>
            <a:ext uri="{FF2B5EF4-FFF2-40B4-BE49-F238E27FC236}">
              <a16:creationId xmlns:a16="http://schemas.microsoft.com/office/drawing/2014/main" xmlns="" xmlns:xdr14="http://schemas.microsoft.com/office/excel/2010/spreadsheetDrawing" xmlns:mc="http://schemas.openxmlformats.org/markup-compatibility/2006" id="{2D64AAB1-D330-4F6F-9EB7-7350EFC8941A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7240" y="1281600"/>
          <a:ext cx="18000" cy="18000"/>
        </a:xfrm>
        <a:prstGeom prst="rect">
          <a:avLst/>
        </a:prstGeom>
      </xdr:spPr>
    </xdr:pic>
    <xdr:clientData/>
  </xdr:oneCellAnchor>
  <xdr:oneCellAnchor>
    <xdr:from>
      <xdr:col>0</xdr:col>
      <xdr:colOff>514350</xdr:colOff>
      <xdr:row>39</xdr:row>
      <xdr:rowOff>76200</xdr:rowOff>
    </xdr:from>
    <xdr:ext cx="5606343" cy="172227"/>
    <xdr:sp macro="" textlink="">
      <xdr:nvSpPr>
        <xdr:cNvPr id="8" name="TextBox 7"/>
        <xdr:cNvSpPr txBox="1"/>
      </xdr:nvSpPr>
      <xdr:spPr>
        <a:xfrm>
          <a:off x="514350" y="7391400"/>
          <a:ext cx="5606343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Revenue Growth=Previous year revenue x (1+Growth rate+Sensitivity analysis variable)</a:t>
          </a:r>
          <a:endParaRPr lang="en-US" sz="1100" i="0"/>
        </a:p>
      </xdr:txBody>
    </xdr:sp>
    <xdr:clientData/>
  </xdr:oneCellAnchor>
  <xdr:oneCellAnchor>
    <xdr:from>
      <xdr:col>0</xdr:col>
      <xdr:colOff>342900</xdr:colOff>
      <xdr:row>41</xdr:row>
      <xdr:rowOff>76200</xdr:rowOff>
    </xdr:from>
    <xdr:ext cx="5798510" cy="172227"/>
    <xdr:sp macro="" textlink="">
      <xdr:nvSpPr>
        <xdr:cNvPr id="9" name="TextBox 8"/>
        <xdr:cNvSpPr txBox="1"/>
      </xdr:nvSpPr>
      <xdr:spPr>
        <a:xfrm>
          <a:off x="342900" y="7772400"/>
          <a:ext cx="579851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b="0" i="0"/>
            <a:t>Costs</a:t>
          </a:r>
          <a:r>
            <a:rPr lang="en-US" sz="1100" b="0" i="0" baseline="0"/>
            <a:t> of Goods sold </a:t>
          </a:r>
          <a:r>
            <a:rPr lang="en-US" sz="1100" b="0" i="0">
              <a:latin typeface="Cambria Math" panose="02040503050406030204" pitchFamily="18" charset="0"/>
            </a:rPr>
            <a:t>=Previous year revenue x (COGS Assumption+Sensitivity analysis variable)</a:t>
          </a:r>
          <a:endParaRPr lang="en-US" sz="1100" i="0"/>
        </a:p>
      </xdr:txBody>
    </xdr:sp>
    <xdr:clientData/>
  </xdr:oneCellAnchor>
  <xdr:oneCellAnchor>
    <xdr:from>
      <xdr:col>0</xdr:col>
      <xdr:colOff>476250</xdr:colOff>
      <xdr:row>53</xdr:row>
      <xdr:rowOff>142876</xdr:rowOff>
    </xdr:from>
    <xdr:ext cx="2152650" cy="294440"/>
    <xdr:sp macro="" textlink="">
      <xdr:nvSpPr>
        <xdr:cNvPr id="10" name="TextBox 9"/>
        <xdr:cNvSpPr txBox="1"/>
      </xdr:nvSpPr>
      <xdr:spPr>
        <a:xfrm>
          <a:off x="476250" y="9744076"/>
          <a:ext cx="2152650" cy="294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en-US" sz="1200" b="0" i="0">
              <a:latin typeface="Cambria Math" panose="02040503050406030204" pitchFamily="18" charset="0"/>
            </a:rPr>
            <a:t>Change=  (Ending value)/(Beginning value)</a:t>
          </a:r>
          <a:r>
            <a:rPr lang="en-US" sz="1200" i="0"/>
            <a:t> - 1</a:t>
          </a:r>
        </a:p>
      </xdr:txBody>
    </xdr:sp>
    <xdr:clientData/>
  </xdr:oneCellAnchor>
  <xdr:oneCellAnchor>
    <xdr:from>
      <xdr:col>0</xdr:col>
      <xdr:colOff>147637</xdr:colOff>
      <xdr:row>75</xdr:row>
      <xdr:rowOff>57150</xdr:rowOff>
    </xdr:from>
    <xdr:ext cx="4778616" cy="172227"/>
    <xdr:sp macro="" textlink="">
      <xdr:nvSpPr>
        <xdr:cNvPr id="13" name="TextBox 12"/>
        <xdr:cNvSpPr txBox="1"/>
      </xdr:nvSpPr>
      <xdr:spPr>
        <a:xfrm>
          <a:off x="147637" y="13849350"/>
          <a:ext cx="4778616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The above Tornado chart shows inputs from most least impactful on the model.</a:t>
          </a:r>
          <a:endParaRPr lang="en-US" sz="1100" i="0"/>
        </a:p>
      </xdr:txBody>
    </xdr:sp>
    <xdr:clientData/>
  </xdr:oneCellAnchor>
  <xdr:twoCellAnchor>
    <xdr:from>
      <xdr:col>1</xdr:col>
      <xdr:colOff>542925</xdr:colOff>
      <xdr:row>59</xdr:row>
      <xdr:rowOff>152400</xdr:rowOff>
    </xdr:from>
    <xdr:to>
      <xdr:col>6</xdr:col>
      <xdr:colOff>1057275</xdr:colOff>
      <xdr:row>74</xdr:row>
      <xdr:rowOff>38100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90487</xdr:colOff>
      <xdr:row>43</xdr:row>
      <xdr:rowOff>76200</xdr:rowOff>
    </xdr:from>
    <xdr:ext cx="7653338" cy="552450"/>
    <xdr:sp macro="" textlink="">
      <xdr:nvSpPr>
        <xdr:cNvPr id="16" name="TextBox 15"/>
        <xdr:cNvSpPr txBox="1"/>
      </xdr:nvSpPr>
      <xdr:spPr>
        <a:xfrm>
          <a:off x="90487" y="8343900"/>
          <a:ext cx="7653338" cy="552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The+/−5 % ,+/−1% and+/−1x  on each of the above(Revenue,COGS,Discount rate and EV/EBITDA table is calculated on</a:t>
          </a:r>
        </a:p>
        <a:p>
          <a:r>
            <a:rPr lang="en-US" sz="1100" b="0" i="0">
              <a:latin typeface="Cambria Math" panose="02040503050406030204" pitchFamily="18" charset="0"/>
            </a:rPr>
            <a:t> total equity value per share by linking Revenue Change </a:t>
          </a:r>
          <a:r>
            <a:rPr lang="en-US" sz="1100" i="0"/>
            <a:t>and the Exit Multiple.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9"/>
  <sheetViews>
    <sheetView tabSelected="1" topLeftCell="A56" workbookViewId="0">
      <selection activeCell="J80" sqref="J80"/>
    </sheetView>
  </sheetViews>
  <sheetFormatPr defaultRowHeight="15"/>
  <cols>
    <col min="1" max="1" width="14.28515625" customWidth="1"/>
    <col min="2" max="2" width="15.7109375" customWidth="1"/>
    <col min="3" max="3" width="11.85546875" customWidth="1"/>
    <col min="4" max="4" width="12.140625" customWidth="1"/>
    <col min="5" max="5" width="12" customWidth="1"/>
    <col min="7" max="7" width="21.42578125" customWidth="1"/>
    <col min="8" max="8" width="11.140625" customWidth="1"/>
    <col min="9" max="9" width="11.42578125" customWidth="1"/>
    <col min="10" max="10" width="14.140625" customWidth="1"/>
    <col min="11" max="11" width="14.7109375" customWidth="1"/>
    <col min="12" max="12" width="10.140625" customWidth="1"/>
    <col min="13" max="13" width="9.42578125" customWidth="1"/>
  </cols>
  <sheetData>
    <row r="2" spans="1:15" ht="15.75">
      <c r="A2" s="68" t="s">
        <v>29</v>
      </c>
      <c r="B2" s="68"/>
    </row>
    <row r="3" spans="1:15">
      <c r="A3" s="14" t="s">
        <v>0</v>
      </c>
      <c r="B3" s="15"/>
      <c r="C3" s="16" t="s">
        <v>1</v>
      </c>
      <c r="D3" s="17"/>
      <c r="E3" s="18"/>
      <c r="F3" s="19"/>
      <c r="G3" s="20"/>
      <c r="H3" s="20"/>
      <c r="I3" s="20"/>
      <c r="J3" s="20"/>
      <c r="K3" s="20"/>
      <c r="L3" s="20"/>
      <c r="M3" s="21"/>
      <c r="N3" s="1"/>
      <c r="O3" s="1"/>
    </row>
    <row r="4" spans="1: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1"/>
      <c r="O4" s="1"/>
    </row>
    <row r="5" spans="1:15">
      <c r="A5" s="25" t="s">
        <v>2</v>
      </c>
      <c r="B5" s="3">
        <v>2019</v>
      </c>
      <c r="C5" s="2">
        <f t="shared" ref="C5:M5" si="0">B5+1</f>
        <v>2020</v>
      </c>
      <c r="D5" s="2">
        <f t="shared" si="0"/>
        <v>2021</v>
      </c>
      <c r="E5" s="2">
        <f t="shared" si="0"/>
        <v>2022</v>
      </c>
      <c r="F5" s="2">
        <f t="shared" si="0"/>
        <v>2023</v>
      </c>
      <c r="G5" s="2">
        <f t="shared" si="0"/>
        <v>2024</v>
      </c>
      <c r="H5" s="2">
        <f t="shared" si="0"/>
        <v>2025</v>
      </c>
      <c r="I5" s="2">
        <f t="shared" si="0"/>
        <v>2026</v>
      </c>
      <c r="J5" s="2">
        <f t="shared" si="0"/>
        <v>2027</v>
      </c>
      <c r="K5" s="2">
        <f t="shared" si="0"/>
        <v>2028</v>
      </c>
      <c r="L5" s="2">
        <f t="shared" si="0"/>
        <v>2029</v>
      </c>
      <c r="M5" s="26">
        <f t="shared" si="0"/>
        <v>2030</v>
      </c>
      <c r="N5" s="1"/>
      <c r="O5" s="1"/>
    </row>
    <row r="6" spans="1:15">
      <c r="A6" s="27" t="s">
        <v>3</v>
      </c>
      <c r="B6" s="28">
        <v>3288</v>
      </c>
      <c r="C6" s="29">
        <f t="shared" ref="C6:M6" si="1">B6*(1+C7+A36)</f>
        <v>3771.3360000000002</v>
      </c>
      <c r="D6" s="29">
        <f t="shared" si="1"/>
        <v>426900.14985600003</v>
      </c>
      <c r="E6" s="29">
        <f t="shared" si="1"/>
        <v>489258.41162704874</v>
      </c>
      <c r="F6" s="29">
        <f t="shared" si="1"/>
        <v>560760.82921306649</v>
      </c>
      <c r="G6" s="29">
        <f t="shared" si="1"/>
        <v>63476004.354153089</v>
      </c>
      <c r="H6" s="29">
        <f t="shared" si="1"/>
        <v>72761843.387950882</v>
      </c>
      <c r="I6" s="29">
        <f t="shared" si="1"/>
        <v>83411354.633266225</v>
      </c>
      <c r="J6" s="29">
        <f t="shared" si="1"/>
        <v>9441867853.6177521</v>
      </c>
      <c r="K6" s="29">
        <f t="shared" si="1"/>
        <v>10825155220.783497</v>
      </c>
      <c r="L6" s="29" t="e">
        <f t="shared" si="1"/>
        <v>#VALUE!</v>
      </c>
      <c r="M6" s="29" t="e">
        <f t="shared" si="1"/>
        <v>#VALUE!</v>
      </c>
      <c r="N6" s="1"/>
      <c r="O6" s="1"/>
    </row>
    <row r="7" spans="1:15">
      <c r="A7" s="31" t="s">
        <v>4</v>
      </c>
      <c r="B7" s="32"/>
      <c r="C7" s="33">
        <v>0.14699999999999999</v>
      </c>
      <c r="D7" s="33">
        <v>0.14599999999999999</v>
      </c>
      <c r="E7" s="34">
        <f t="shared" ref="E7:L7" si="2">D7+($N$7-D7)/($N$5-D5)</f>
        <v>0.14607224146462147</v>
      </c>
      <c r="F7" s="34">
        <f t="shared" si="2"/>
        <v>0.14614448292924295</v>
      </c>
      <c r="G7" s="34">
        <f t="shared" si="2"/>
        <v>0.14621672439386443</v>
      </c>
      <c r="H7" s="34">
        <f t="shared" si="2"/>
        <v>0.14628896585848591</v>
      </c>
      <c r="I7" s="34">
        <f t="shared" si="2"/>
        <v>0.1463612073231074</v>
      </c>
      <c r="J7" s="34">
        <f t="shared" si="2"/>
        <v>0.14643344878772888</v>
      </c>
      <c r="K7" s="34">
        <f t="shared" si="2"/>
        <v>0.14650569025235036</v>
      </c>
      <c r="L7" s="34">
        <f t="shared" si="2"/>
        <v>0.14657793171697184</v>
      </c>
      <c r="M7" s="35">
        <v>2.5999999999999999E-2</v>
      </c>
      <c r="N7" s="4"/>
      <c r="O7" s="4"/>
    </row>
    <row r="8" spans="1:15">
      <c r="A8" s="36" t="s">
        <v>5</v>
      </c>
      <c r="B8" s="58">
        <v>0.21</v>
      </c>
      <c r="C8" s="29">
        <f t="shared" ref="C8:M8" ca="1" si="3">+C6*opmargin</f>
        <v>791.98055999999997</v>
      </c>
      <c r="D8" s="29">
        <f t="shared" ca="1" si="3"/>
        <v>907.60972175999996</v>
      </c>
      <c r="E8" s="29">
        <f t="shared" ca="1" si="3"/>
        <v>1028.01927818016</v>
      </c>
      <c r="F8" s="29">
        <f t="shared" ca="1" si="3"/>
        <v>1150.6962453763258</v>
      </c>
      <c r="G8" s="29">
        <f t="shared" ca="1" si="3"/>
        <v>1272.6700473862161</v>
      </c>
      <c r="H8" s="29">
        <f t="shared" ca="1" si="3"/>
        <v>1390.6041384440055</v>
      </c>
      <c r="I8" s="29">
        <f t="shared" ca="1" si="3"/>
        <v>1500.9254000938965</v>
      </c>
      <c r="J8" s="29">
        <f t="shared" ca="1" si="3"/>
        <v>1599.9864765000937</v>
      </c>
      <c r="K8" s="29">
        <f t="shared" ca="1" si="3"/>
        <v>1684.2524309290986</v>
      </c>
      <c r="L8" s="29">
        <f t="shared" ca="1" si="3"/>
        <v>1750.4996932123097</v>
      </c>
      <c r="M8" s="30">
        <f t="shared" ca="1" si="3"/>
        <v>1796.0126852358298</v>
      </c>
      <c r="N8" s="1"/>
      <c r="O8" s="1"/>
    </row>
    <row r="9" spans="1:15">
      <c r="A9" s="36" t="s">
        <v>6</v>
      </c>
      <c r="B9" s="37">
        <v>0.33</v>
      </c>
      <c r="C9" s="29">
        <f t="shared" ref="C9:M9" ca="1" si="4">-Ctax*C8</f>
        <v>-261.35358480000002</v>
      </c>
      <c r="D9" s="29">
        <f t="shared" ca="1" si="4"/>
        <v>-299.5112081808</v>
      </c>
      <c r="E9" s="29">
        <f t="shared" ca="1" si="4"/>
        <v>-339.24636179945281</v>
      </c>
      <c r="F9" s="29">
        <f t="shared" ca="1" si="4"/>
        <v>-379.72976097418751</v>
      </c>
      <c r="G9" s="29">
        <f t="shared" ca="1" si="4"/>
        <v>-419.98111563745135</v>
      </c>
      <c r="H9" s="29">
        <f t="shared" ca="1" si="4"/>
        <v>-458.89936568652183</v>
      </c>
      <c r="I9" s="29">
        <f t="shared" ca="1" si="4"/>
        <v>-495.30538203098587</v>
      </c>
      <c r="J9" s="29">
        <f t="shared" ca="1" si="4"/>
        <v>-527.99553724503096</v>
      </c>
      <c r="K9" s="29">
        <f t="shared" ca="1" si="4"/>
        <v>-555.80330220660255</v>
      </c>
      <c r="L9" s="29">
        <f t="shared" ca="1" si="4"/>
        <v>-577.66489876006221</v>
      </c>
      <c r="M9" s="30">
        <f t="shared" ca="1" si="4"/>
        <v>-592.68418612782386</v>
      </c>
      <c r="N9" s="1"/>
      <c r="O9" s="1"/>
    </row>
    <row r="10" spans="1:15">
      <c r="A10" s="36" t="s">
        <v>7</v>
      </c>
      <c r="B10" s="37">
        <v>0.18</v>
      </c>
      <c r="C10" s="29">
        <f t="shared" ref="C10:M10" ca="1" si="5">-Inv*(C6-B6)</f>
        <v>-87.000480000000039</v>
      </c>
      <c r="D10" s="29">
        <f t="shared" ca="1" si="5"/>
        <v>-99.110710079999933</v>
      </c>
      <c r="E10" s="29">
        <f t="shared" ca="1" si="5"/>
        <v>-103.20819121728003</v>
      </c>
      <c r="F10" s="29">
        <f t="shared" ca="1" si="5"/>
        <v>-105.15168616814209</v>
      </c>
      <c r="G10" s="29">
        <f t="shared" ca="1" si="5"/>
        <v>-104.54897315133459</v>
      </c>
      <c r="H10" s="29">
        <f t="shared" ca="1" si="5"/>
        <v>-101.08636376381946</v>
      </c>
      <c r="I10" s="29">
        <f t="shared" ca="1" si="5"/>
        <v>-94.561081414192245</v>
      </c>
      <c r="J10" s="29">
        <f t="shared" ca="1" si="5"/>
        <v>-84.909494062454854</v>
      </c>
      <c r="K10" s="29">
        <f t="shared" ca="1" si="5"/>
        <v>-72.227960939147067</v>
      </c>
      <c r="L10" s="29">
        <f t="shared" ca="1" si="5"/>
        <v>-56.783367671323738</v>
      </c>
      <c r="M10" s="30">
        <f t="shared" ca="1" si="5"/>
        <v>-39.011136020160045</v>
      </c>
      <c r="N10" s="1"/>
      <c r="O10" s="1"/>
    </row>
    <row r="11" spans="1:15" ht="15.75" thickBot="1">
      <c r="A11" s="38" t="s">
        <v>8</v>
      </c>
      <c r="B11" s="37">
        <v>0.15</v>
      </c>
      <c r="C11" s="5">
        <f t="shared" ref="C11:M11" ca="1" si="6">-nwc*(C6-B6)</f>
        <v>-72.500400000000027</v>
      </c>
      <c r="D11" s="5">
        <f t="shared" ca="1" si="6"/>
        <v>-82.592258399999949</v>
      </c>
      <c r="E11" s="5">
        <f t="shared" ca="1" si="6"/>
        <v>-86.006826014400033</v>
      </c>
      <c r="F11" s="5">
        <f t="shared" ca="1" si="6"/>
        <v>-87.626405140118408</v>
      </c>
      <c r="G11" s="5">
        <f t="shared" ca="1" si="6"/>
        <v>-87.124144292778823</v>
      </c>
      <c r="H11" s="5">
        <f t="shared" ca="1" si="6"/>
        <v>-84.238636469849553</v>
      </c>
      <c r="I11" s="5">
        <f t="shared" ca="1" si="6"/>
        <v>-78.800901178493532</v>
      </c>
      <c r="J11" s="5">
        <f t="shared" ca="1" si="6"/>
        <v>-70.757911718712379</v>
      </c>
      <c r="K11" s="5">
        <f t="shared" ca="1" si="6"/>
        <v>-60.18996744928922</v>
      </c>
      <c r="L11" s="5">
        <f t="shared" ca="1" si="6"/>
        <v>-47.319473059436447</v>
      </c>
      <c r="M11" s="39">
        <f t="shared" ca="1" si="6"/>
        <v>-32.509280016800041</v>
      </c>
      <c r="N11" s="1"/>
      <c r="O11" s="1"/>
    </row>
    <row r="12" spans="1:15" ht="15.75" thickTop="1">
      <c r="A12" s="27" t="s">
        <v>9</v>
      </c>
      <c r="B12" s="40"/>
      <c r="C12" s="6">
        <f t="shared" ref="C12:M12" ca="1" si="7">+SUM(C8:C11)</f>
        <v>371.1260951999999</v>
      </c>
      <c r="D12" s="6">
        <f t="shared" ca="1" si="7"/>
        <v>426.39554509920015</v>
      </c>
      <c r="E12" s="6">
        <f t="shared" ca="1" si="7"/>
        <v>499.55789914902704</v>
      </c>
      <c r="F12" s="6">
        <f t="shared" ca="1" si="7"/>
        <v>578.18839309387783</v>
      </c>
      <c r="G12" s="6">
        <f t="shared" ca="1" si="7"/>
        <v>661.01581430465126</v>
      </c>
      <c r="H12" s="6">
        <f t="shared" ca="1" si="7"/>
        <v>746.37977252381461</v>
      </c>
      <c r="I12" s="6">
        <f t="shared" ca="1" si="7"/>
        <v>832.25803547022497</v>
      </c>
      <c r="J12" s="6">
        <f t="shared" ca="1" si="7"/>
        <v>916.32353347389528</v>
      </c>
      <c r="K12" s="6">
        <f t="shared" ca="1" si="7"/>
        <v>996.03120033405958</v>
      </c>
      <c r="L12" s="6">
        <f t="shared" ca="1" si="7"/>
        <v>1068.7319537214873</v>
      </c>
      <c r="M12" s="30">
        <f t="shared" ca="1" si="7"/>
        <v>1131.808083071046</v>
      </c>
      <c r="N12" s="7"/>
      <c r="O12" s="1"/>
    </row>
    <row r="13" spans="1:15">
      <c r="A13" s="41" t="s">
        <v>10</v>
      </c>
      <c r="B13" s="42">
        <v>0.08</v>
      </c>
      <c r="C13" s="23"/>
      <c r="D13" s="29"/>
      <c r="E13" s="29"/>
      <c r="F13" s="29"/>
      <c r="G13" s="29"/>
      <c r="H13" s="29"/>
      <c r="I13" s="29"/>
      <c r="J13" s="29"/>
      <c r="K13" s="43" t="s">
        <v>11</v>
      </c>
      <c r="L13" s="6">
        <f ca="1">+M12/(WACC-$N$7)</f>
        <v>20959.408945760108</v>
      </c>
      <c r="M13" s="30"/>
      <c r="N13" s="1"/>
      <c r="O13" s="1"/>
    </row>
    <row r="14" spans="1:15">
      <c r="A14" s="41" t="s">
        <v>12</v>
      </c>
      <c r="B14" s="42"/>
      <c r="C14" s="44">
        <f t="shared" ref="C14:L14" si="8">(1+WACC)^-(C5-$C5)</f>
        <v>1</v>
      </c>
      <c r="D14" s="44">
        <f t="shared" si="8"/>
        <v>1</v>
      </c>
      <c r="E14" s="44">
        <f t="shared" si="8"/>
        <v>1</v>
      </c>
      <c r="F14" s="44">
        <f t="shared" si="8"/>
        <v>1</v>
      </c>
      <c r="G14" s="44">
        <f t="shared" si="8"/>
        <v>1</v>
      </c>
      <c r="H14" s="44">
        <f t="shared" si="8"/>
        <v>1</v>
      </c>
      <c r="I14" s="44">
        <f t="shared" si="8"/>
        <v>1</v>
      </c>
      <c r="J14" s="44">
        <f t="shared" si="8"/>
        <v>1</v>
      </c>
      <c r="K14" s="44">
        <f t="shared" si="8"/>
        <v>1</v>
      </c>
      <c r="L14" s="44">
        <f t="shared" si="8"/>
        <v>1</v>
      </c>
      <c r="M14" s="30"/>
      <c r="N14" s="1"/>
      <c r="O14" s="1"/>
    </row>
    <row r="15" spans="1:15">
      <c r="A15" s="45" t="s">
        <v>13</v>
      </c>
      <c r="B15" s="8"/>
      <c r="C15" s="9">
        <f t="shared" ref="C15:K15" ca="1" si="9">C12*C14</f>
        <v>343.6352733333332</v>
      </c>
      <c r="D15" s="9">
        <f t="shared" ca="1" si="9"/>
        <v>365.56545361728405</v>
      </c>
      <c r="E15" s="9">
        <f t="shared" ca="1" si="9"/>
        <v>396.56516660080001</v>
      </c>
      <c r="F15" s="9">
        <f t="shared" ca="1" si="9"/>
        <v>424.98572946441089</v>
      </c>
      <c r="G15" s="9">
        <f t="shared" ca="1" si="9"/>
        <v>449.87625618932918</v>
      </c>
      <c r="H15" s="9">
        <f t="shared" ca="1" si="9"/>
        <v>470.34586276442866</v>
      </c>
      <c r="I15" s="9">
        <f t="shared" ca="1" si="9"/>
        <v>485.61457007660857</v>
      </c>
      <c r="J15" s="9">
        <f t="shared" ca="1" si="9"/>
        <v>495.06109327285026</v>
      </c>
      <c r="K15" s="9">
        <f t="shared" ca="1" si="9"/>
        <v>498.26357919782066</v>
      </c>
      <c r="L15" s="9">
        <f ca="1">(L12+L13)*L14</f>
        <v>10203.291419251773</v>
      </c>
      <c r="M15" s="30"/>
      <c r="N15" s="1"/>
      <c r="O15" s="1"/>
    </row>
    <row r="16" spans="1:15">
      <c r="A16" s="27" t="s">
        <v>14</v>
      </c>
      <c r="B16" s="40"/>
      <c r="C16" s="46">
        <f ca="1">SUM(C15:L15)</f>
        <v>14133.204403768639</v>
      </c>
      <c r="D16" s="47"/>
      <c r="E16" s="47"/>
      <c r="F16" s="23"/>
      <c r="G16" s="23"/>
      <c r="H16" s="23"/>
      <c r="I16" s="23"/>
      <c r="J16" s="23"/>
      <c r="K16" s="23"/>
      <c r="L16" s="23"/>
      <c r="M16" s="24"/>
      <c r="N16" s="1"/>
      <c r="O16" s="1"/>
    </row>
    <row r="17" spans="1:15" ht="15.75" thickBot="1">
      <c r="A17" s="38" t="s">
        <v>15</v>
      </c>
      <c r="B17" s="10"/>
      <c r="C17" s="11">
        <v>881</v>
      </c>
      <c r="D17" s="23"/>
      <c r="E17" s="23"/>
      <c r="F17" s="23"/>
      <c r="G17" s="23"/>
      <c r="H17" s="23"/>
      <c r="I17" s="23"/>
      <c r="J17" s="23"/>
      <c r="K17" s="23"/>
      <c r="L17" s="71" t="s">
        <v>16</v>
      </c>
      <c r="M17" s="72"/>
      <c r="N17" s="1"/>
      <c r="O17" s="1"/>
    </row>
    <row r="18" spans="1:15" ht="15.75" thickTop="1">
      <c r="A18" s="27" t="s">
        <v>17</v>
      </c>
      <c r="B18" s="40"/>
      <c r="C18" s="46">
        <f ca="1">C16+C17</f>
        <v>15014.204403768639</v>
      </c>
      <c r="D18" s="48"/>
      <c r="E18" s="48"/>
      <c r="F18" s="48"/>
      <c r="G18" s="48"/>
      <c r="H18" s="48"/>
      <c r="I18" s="48"/>
      <c r="J18" s="48"/>
      <c r="K18" s="48"/>
      <c r="L18" s="49">
        <f ca="1">C16/C8</f>
        <v>17.845393078548089</v>
      </c>
      <c r="M18" s="50" t="s">
        <v>18</v>
      </c>
      <c r="N18" s="1"/>
      <c r="O18" s="1"/>
    </row>
    <row r="19" spans="1:15">
      <c r="A19" s="36" t="s">
        <v>19</v>
      </c>
      <c r="B19" s="40"/>
      <c r="C19" s="28">
        <v>0</v>
      </c>
      <c r="D19" s="23"/>
      <c r="E19" s="23"/>
      <c r="F19" s="23"/>
      <c r="G19" s="23"/>
      <c r="H19" s="23"/>
      <c r="I19" s="23"/>
      <c r="J19" s="23"/>
      <c r="K19" s="23"/>
      <c r="L19" s="49">
        <f ca="1">C16/B6</f>
        <v>4.2984198308298778</v>
      </c>
      <c r="M19" s="50" t="s">
        <v>20</v>
      </c>
      <c r="N19" s="1"/>
      <c r="O19" s="1"/>
    </row>
    <row r="20" spans="1:15" ht="15.75" thickBot="1">
      <c r="A20" s="38" t="s">
        <v>21</v>
      </c>
      <c r="B20" s="10"/>
      <c r="C20" s="12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1"/>
      <c r="O20" s="1"/>
    </row>
    <row r="21" spans="1:15" ht="15.75" thickTop="1">
      <c r="A21" s="27" t="s">
        <v>22</v>
      </c>
      <c r="B21" s="40"/>
      <c r="C21" s="46">
        <f ca="1">SUM(C18:C20)</f>
        <v>15014.204403768639</v>
      </c>
      <c r="D21" s="23"/>
      <c r="E21" s="23"/>
      <c r="F21" s="23"/>
      <c r="G21" s="23"/>
      <c r="H21" s="23"/>
      <c r="I21" s="23"/>
      <c r="J21" s="23"/>
      <c r="K21" s="23"/>
      <c r="L21" s="71" t="s">
        <v>23</v>
      </c>
      <c r="M21" s="72"/>
      <c r="N21" s="1"/>
      <c r="O21" s="1"/>
    </row>
    <row r="22" spans="1:15">
      <c r="A22" s="41" t="s">
        <v>24</v>
      </c>
      <c r="B22" s="51"/>
      <c r="C22" s="52">
        <v>134</v>
      </c>
      <c r="D22" s="23"/>
      <c r="E22" s="23"/>
      <c r="F22" s="23"/>
      <c r="G22" s="23"/>
      <c r="H22" s="23"/>
      <c r="I22" s="23"/>
      <c r="J22" s="23"/>
      <c r="K22" s="23"/>
      <c r="L22" s="49">
        <f ca="1">resid_val/M8</f>
        <v>11.669967098817001</v>
      </c>
      <c r="M22" s="50" t="s">
        <v>18</v>
      </c>
      <c r="N22" s="1"/>
      <c r="O22" s="1"/>
    </row>
    <row r="23" spans="1:15">
      <c r="A23" s="27" t="s">
        <v>25</v>
      </c>
      <c r="B23" s="40"/>
      <c r="C23" s="67">
        <f ca="1">+C21/C22</f>
        <v>112.04630152066149</v>
      </c>
      <c r="D23" s="23"/>
      <c r="E23" s="23"/>
      <c r="F23" s="23"/>
      <c r="G23" s="23"/>
      <c r="H23" s="23"/>
      <c r="I23" s="23"/>
      <c r="J23" s="23"/>
      <c r="K23" s="23"/>
      <c r="L23" s="49" t="e">
        <f>resid_val/L6</f>
        <v>#VALUE!</v>
      </c>
      <c r="M23" s="50" t="s">
        <v>20</v>
      </c>
      <c r="N23" s="1"/>
      <c r="O23" s="1"/>
    </row>
    <row r="24" spans="1:15">
      <c r="A24" s="53" t="s">
        <v>26</v>
      </c>
      <c r="B24" s="23"/>
      <c r="C24" s="54">
        <v>172.88</v>
      </c>
      <c r="D24" s="23"/>
      <c r="E24" s="23"/>
      <c r="F24" s="23"/>
      <c r="G24" s="23"/>
      <c r="H24" s="23"/>
      <c r="I24" s="23"/>
      <c r="J24" s="23"/>
      <c r="K24" s="23"/>
      <c r="L24" s="23"/>
      <c r="M24" s="24"/>
      <c r="N24" s="1"/>
      <c r="O24" s="1"/>
    </row>
    <row r="25" spans="1:15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5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>
      <c r="A30" s="74" t="s">
        <v>27</v>
      </c>
      <c r="B30" s="74"/>
    </row>
    <row r="32" spans="1:15">
      <c r="A32" s="73" t="s">
        <v>28</v>
      </c>
      <c r="B32" s="73"/>
      <c r="C32" s="73"/>
      <c r="D32" s="73"/>
      <c r="E32" s="73"/>
      <c r="F32" s="73"/>
    </row>
    <row r="34" spans="1:11">
      <c r="A34" s="69" t="s">
        <v>30</v>
      </c>
      <c r="B34" s="69"/>
      <c r="C34" s="60"/>
      <c r="D34" s="69" t="s">
        <v>31</v>
      </c>
      <c r="E34" s="69"/>
      <c r="F34" s="60"/>
      <c r="G34" s="69" t="s">
        <v>32</v>
      </c>
      <c r="H34" s="69"/>
      <c r="I34" s="60"/>
      <c r="J34" s="69" t="s">
        <v>33</v>
      </c>
      <c r="K34" s="69"/>
    </row>
    <row r="35" spans="1:11">
      <c r="A35" s="60" t="s">
        <v>34</v>
      </c>
      <c r="B35" s="60" t="s">
        <v>35</v>
      </c>
      <c r="C35" s="60"/>
      <c r="D35" s="60" t="s">
        <v>34</v>
      </c>
      <c r="E35" s="60" t="s">
        <v>36</v>
      </c>
      <c r="F35" s="60"/>
      <c r="G35" s="60" t="s">
        <v>34</v>
      </c>
      <c r="H35" s="60" t="s">
        <v>36</v>
      </c>
      <c r="I35" s="60"/>
      <c r="J35" s="60" t="s">
        <v>34</v>
      </c>
      <c r="K35" s="60" t="s">
        <v>36</v>
      </c>
    </row>
    <row r="36" spans="1:11">
      <c r="A36" s="61">
        <v>0</v>
      </c>
      <c r="B36" s="60">
        <v>112.05</v>
      </c>
      <c r="C36" s="60"/>
      <c r="D36" s="61">
        <v>0</v>
      </c>
      <c r="E36" s="60">
        <v>112.05</v>
      </c>
      <c r="F36" s="60"/>
      <c r="G36" s="61">
        <v>0</v>
      </c>
      <c r="H36" s="60">
        <v>112.05</v>
      </c>
      <c r="I36" s="60"/>
      <c r="J36" s="60" t="s">
        <v>37</v>
      </c>
      <c r="K36" s="60">
        <v>112.05</v>
      </c>
    </row>
    <row r="37" spans="1:11">
      <c r="A37" s="62">
        <v>-0.05</v>
      </c>
      <c r="B37" s="60">
        <v>106.45</v>
      </c>
      <c r="C37" s="60"/>
      <c r="D37" s="62">
        <v>-0.05</v>
      </c>
      <c r="E37" s="60">
        <v>114.5</v>
      </c>
      <c r="F37" s="60"/>
      <c r="G37" s="62">
        <v>-0.01</v>
      </c>
      <c r="H37" s="60">
        <v>115.35</v>
      </c>
      <c r="I37" s="60"/>
      <c r="J37" s="62" t="s">
        <v>38</v>
      </c>
      <c r="K37" s="60">
        <v>109.05</v>
      </c>
    </row>
    <row r="38" spans="1:11">
      <c r="A38" s="62">
        <v>0.05</v>
      </c>
      <c r="B38" s="60">
        <v>117.65</v>
      </c>
      <c r="C38" s="60"/>
      <c r="D38" s="62">
        <v>0.05</v>
      </c>
      <c r="E38" s="60">
        <v>110.5</v>
      </c>
      <c r="F38" s="60"/>
      <c r="G38" s="62">
        <v>0.01</v>
      </c>
      <c r="H38" s="60">
        <v>111.65</v>
      </c>
      <c r="I38" s="60"/>
      <c r="J38" s="62" t="s">
        <v>39</v>
      </c>
      <c r="K38" s="60">
        <v>111.8</v>
      </c>
    </row>
    <row r="48" spans="1:11">
      <c r="A48" s="63" t="s">
        <v>40</v>
      </c>
      <c r="B48" s="60"/>
      <c r="C48" s="64">
        <v>-0.05</v>
      </c>
      <c r="D48" s="63" t="s">
        <v>43</v>
      </c>
      <c r="E48" s="63" t="s">
        <v>44</v>
      </c>
      <c r="F48" s="63" t="s">
        <v>45</v>
      </c>
      <c r="G48" s="63" t="s">
        <v>46</v>
      </c>
      <c r="H48" s="63" t="s">
        <v>47</v>
      </c>
      <c r="I48" s="63" t="s">
        <v>48</v>
      </c>
    </row>
    <row r="49" spans="1:9">
      <c r="A49" s="60" t="s">
        <v>41</v>
      </c>
      <c r="B49" s="60"/>
      <c r="C49" s="65">
        <f>B37/B36-1</f>
        <v>-4.9977688531905318E-2</v>
      </c>
      <c r="D49" s="61">
        <v>0.05</v>
      </c>
      <c r="E49" s="60">
        <v>1</v>
      </c>
      <c r="F49" s="61">
        <v>2.1899999999999999E-2</v>
      </c>
      <c r="G49" s="60" t="s">
        <v>31</v>
      </c>
      <c r="H49" s="61">
        <v>2.1899999999999999E-2</v>
      </c>
      <c r="I49" s="61">
        <v>-2.1899999999999999E-2</v>
      </c>
    </row>
    <row r="50" spans="1:9">
      <c r="A50" s="60" t="s">
        <v>31</v>
      </c>
      <c r="B50" s="60"/>
      <c r="C50" s="65">
        <f>E37/E36-1</f>
        <v>2.1865238732708736E-2</v>
      </c>
      <c r="D50" s="61">
        <v>2.1899999999999999E-2</v>
      </c>
      <c r="E50" s="60">
        <v>2</v>
      </c>
      <c r="F50" s="61">
        <v>2.6800000000000001E-2</v>
      </c>
      <c r="G50" s="60" t="s">
        <v>49</v>
      </c>
      <c r="H50" s="61">
        <v>2.6800000000000001E-2</v>
      </c>
      <c r="I50" s="61">
        <v>-2.6800000000000001E-2</v>
      </c>
    </row>
    <row r="51" spans="1:9">
      <c r="A51" s="60" t="s">
        <v>50</v>
      </c>
      <c r="B51" s="60"/>
      <c r="C51" s="65">
        <f>H37/H36-1</f>
        <v>2.9451137884872747E-2</v>
      </c>
      <c r="D51" s="61">
        <v>2.9499999999999998E-2</v>
      </c>
      <c r="E51" s="60">
        <v>3</v>
      </c>
      <c r="F51" s="61">
        <v>2.9499999999999998E-2</v>
      </c>
      <c r="G51" s="60" t="s">
        <v>51</v>
      </c>
      <c r="H51" s="61">
        <v>2.9499999999999998E-2</v>
      </c>
      <c r="I51" s="61">
        <v>-2.9499999999999998E-2</v>
      </c>
    </row>
    <row r="52" spans="1:9">
      <c r="A52" s="60" t="s">
        <v>42</v>
      </c>
      <c r="B52" s="60"/>
      <c r="C52" s="65">
        <f>K37/K36-1</f>
        <v>-2.677376171352075E-2</v>
      </c>
      <c r="D52" s="61">
        <v>2.6800000000000001E-2</v>
      </c>
      <c r="E52" s="60">
        <v>4</v>
      </c>
      <c r="F52" s="61">
        <v>0.05</v>
      </c>
      <c r="G52" s="60" t="s">
        <v>41</v>
      </c>
      <c r="H52" s="61">
        <v>0.05</v>
      </c>
      <c r="I52" s="61">
        <v>-0.05</v>
      </c>
    </row>
    <row r="58" spans="1:9">
      <c r="A58" s="66" t="s">
        <v>52</v>
      </c>
    </row>
    <row r="59" spans="1:9">
      <c r="A59" s="70" t="s">
        <v>53</v>
      </c>
      <c r="B59" s="70"/>
      <c r="C59" s="70"/>
      <c r="D59" s="70"/>
      <c r="E59" s="70"/>
      <c r="F59" s="70"/>
      <c r="G59" s="70"/>
      <c r="H59" s="70"/>
    </row>
  </sheetData>
  <mergeCells count="10">
    <mergeCell ref="A59:H59"/>
    <mergeCell ref="L17:M17"/>
    <mergeCell ref="L21:M21"/>
    <mergeCell ref="A32:F32"/>
    <mergeCell ref="A30:B30"/>
    <mergeCell ref="A2:B2"/>
    <mergeCell ref="G34:H34"/>
    <mergeCell ref="D34:E34"/>
    <mergeCell ref="A34:B34"/>
    <mergeCell ref="J34:K34"/>
  </mergeCells>
  <dataValidations disablePrompts="1" count="1">
    <dataValidation type="list" allowBlank="1" showErrorMessage="1" sqref="A22">
      <formula1>"diluted shares outstanding,basic shares outstanding"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DCF &amp; Sensitivity Model</vt:lpstr>
      <vt:lpstr>Ctax</vt:lpstr>
      <vt:lpstr>Inv</vt:lpstr>
      <vt:lpstr>nwc</vt:lpstr>
      <vt:lpstr>opmargin</vt:lpstr>
      <vt:lpstr>resid_val</vt:lpstr>
      <vt:lpstr>WACC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2019-05-25T07:23:41Z</dcterms:created>
  <dcterms:modified xsi:type="dcterms:W3CDTF">2019-05-25T10:52:40Z</dcterms:modified>
</cp:coreProperties>
</file>